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png" ContentType="image/png"/>
  <Override PartName="/xl/media/image5.png" ContentType="image/png"/>
  <Override PartName="/xl/media/image6.png" ContentType="image/png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Quantitativo" sheetId="1" state="visible" r:id="rId2"/>
    <sheet name="CPE-1" sheetId="2" state="visible" r:id="rId3"/>
    <sheet name="79460" sheetId="3" state="visible" r:id="rId4"/>
    <sheet name="Cronogram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E7" authorId="0">
      <text>
        <r>
          <rPr>
            <sz val="11"/>
            <color rgb="FF000000"/>
            <rFont val="Liberation Sans1"/>
            <family val="2"/>
          </rPr>
          <t>CB1=9477cm²+cb2=648cm²+cb3=750cm²+cb4=1000cm²=11875cm²=1,1875m² logo 1,1875*49,79/1=59,125kg dividindo pela área do projeto  temos o coeficiente: 0,48</t>
        </r>
      </text>
    </comment>
    <comment ref="E8" authorId="0">
      <text>
        <r>
          <rPr>
            <sz val="11"/>
            <color rgb="FF000000"/>
            <rFont val="Liberation Sans1"/>
            <family val="2"/>
          </rPr>
          <t>Itens 1,2,3,4,6,7,8: total de montante:53*2*0,9=95,4m
Itens 9 e 10: totoal de montantes: 6*1,3=7,8m
Item 11: total de montantes: 15*1,1=16,5m
Total de todos os montantes=119,7m dividindo pela área do projeto encontramos o coeficiente: 119,7/123=0,9731</t>
        </r>
      </text>
    </comment>
    <comment ref="E9" authorId="0">
      <text>
        <r>
          <rPr>
            <sz val="11"/>
            <color rgb="FF000000"/>
            <rFont val="Liberation Sans1"/>
            <family val="2"/>
          </rPr>
          <t>O total dos comprimentos dos itens de 1 a 11 é de 259,18m. Dividindo este valor pela área do projeto encontramos o coeficiente de: 259,18/123=2,1071</t>
        </r>
      </text>
    </comment>
    <comment ref="E10" authorId="0">
      <text>
        <r>
          <rPr>
            <sz val="11"/>
            <color rgb="FF000000"/>
            <rFont val="Liberation Sans1"/>
            <family val="2"/>
          </rPr>
          <t>Considerando o comprimento das travessas dos itens 9,10 e 11 = 0,9819m
Chegamos a um total de 91,3167m. Dividindo pela área do projeto  temos um coeficiente de 0,74241
</t>
        </r>
      </text>
    </comment>
    <comment ref="E11" authorId="0">
      <text>
        <r>
          <rPr>
            <sz val="11"/>
            <color rgb="FF000000"/>
            <rFont val="Liberation Sans1"/>
            <family val="2"/>
          </rPr>
          <t>Considerando o comprimento da barra sendo 0,84m o somatório das travessas dos itens de 1 a 8 teremos: 491,4m logo dividindo pela área do projeto  teremos o coeficiente de: 491,4/123=3,991
</t>
        </r>
      </text>
    </comment>
    <comment ref="E12" authorId="0">
      <text>
        <r>
          <rPr>
            <sz val="11"/>
            <color rgb="FF000000"/>
            <rFont val="Liberation Sans1"/>
            <family val="2"/>
          </rPr>
          <t>Considerando o comprimeto de cada gancho=0,12m e multiplicando por 12 ganchos  temos o comprimento total de 1,44m. Em quilo teremos:3,551kg. Dividindo a massa pela área do projeto teremos o coeficiente igual a 0,2887</t>
        </r>
      </text>
    </comment>
    <comment ref="E13" authorId="0">
      <text>
        <r>
          <rPr>
            <sz val="11"/>
            <color rgb="FF000000"/>
            <rFont val="Liberation Sans1"/>
            <family val="2"/>
          </rPr>
          <t>Considerando que cada encaixe tem 0,06m e que temos 12 encaixes o comprimento total do tubo é de 0,72m. Assim a massa total é de 2,916. Dividindo este valor pela área temos que o coeficiente vale: 2,926/123=0,02378
</t>
        </r>
      </text>
    </comment>
    <comment ref="E14" authorId="0">
      <text>
        <r>
          <rPr>
            <sz val="11"/>
            <color rgb="FF000000"/>
            <rFont val="Liberation Sans1"/>
            <family val="2"/>
          </rPr>
          <t>Savendo que o consumo em metro/m² do tubo é de 0,
9731 encontramos o total de 119,6913m. Como o tubo tem 5,43Kg/m
a massa total  do tubo a ser galvanizado é de 649,9237Kg. Dividido 649,9237 pela área do projeto  encontramos o coeficiente de 5,2839.
</t>
        </r>
      </text>
    </comment>
  </commentList>
</comments>
</file>

<file path=xl/sharedStrings.xml><?xml version="1.0" encoding="utf-8"?>
<sst xmlns="http://schemas.openxmlformats.org/spreadsheetml/2006/main" count="162" uniqueCount="101">
  <si>
    <t>ORÇAMENTO ESTIMATIVO DE OBRA</t>
  </si>
  <si>
    <t>OBRA:</t>
  </si>
  <si>
    <t>Grade de Proteção e Guarda Corpo para Quadra Poliesportiva</t>
  </si>
  <si>
    <t>LDI:</t>
  </si>
  <si>
    <t>Obra:</t>
  </si>
  <si>
    <t>ÁREA:</t>
  </si>
  <si>
    <t>-</t>
  </si>
  <si>
    <t>LOCAL:</t>
  </si>
  <si>
    <t>Videira</t>
  </si>
  <si>
    <t>RESP:</t>
  </si>
  <si>
    <t>Eng. Mec. - Gilney A. B. Palhares</t>
  </si>
  <si>
    <t>DATA:</t>
  </si>
  <si>
    <t>REF:</t>
  </si>
  <si>
    <t>SINAPI – janeiro</t>
  </si>
  <si>
    <t>ITEM</t>
  </si>
  <si>
    <t>REFERÊNCIA</t>
  </si>
  <si>
    <t>DESCRIÇÃO</t>
  </si>
  <si>
    <t>UNID.</t>
  </si>
  <si>
    <t>QUANTID.</t>
  </si>
  <si>
    <t>MÃO DE OBRA</t>
  </si>
  <si>
    <t>MATERIAL</t>
  </si>
  <si>
    <t>TOTAL</t>
  </si>
  <si>
    <t>CUSTO UNIT.</t>
  </si>
  <si>
    <t>CUSTO TOTAL</t>
  </si>
  <si>
    <t>S/LDI</t>
  </si>
  <si>
    <t>C/LDI</t>
  </si>
  <si>
    <t>1.</t>
  </si>
  <si>
    <t>PLACA DE OBRA</t>
  </si>
  <si>
    <t>1.1</t>
  </si>
  <si>
    <t>74209/001 </t>
  </si>
  <si>
    <t>PLACA DE OBRA EM CHAPA DE ACO GALVANIZADO (1m x 0,6m)</t>
  </si>
  <si>
    <t>m2</t>
  </si>
  <si>
    <t>Total do item 1</t>
  </si>
  <si>
    <t>2.</t>
  </si>
  <si>
    <t>GUARDA CORPO E GRADE DE PROTEÇÃO</t>
  </si>
  <si>
    <t>2.1</t>
  </si>
  <si>
    <t>CPE-1 (referência:73631)</t>
  </si>
  <si>
    <t>GUARDA-CORPO E GRADE DE PROTEÇÃO FABRICADO COM TUBOS DE ACO GALVANIZADO </t>
  </si>
  <si>
    <t>2.2</t>
  </si>
  <si>
    <t>PINTURA EPOXI, DUAS DEMAOS</t>
  </si>
  <si>
    <t>Total do item 2</t>
  </si>
  <si>
    <t>3.</t>
  </si>
  <si>
    <t>LIMPEZA FINAL DA OBRA</t>
  </si>
  <si>
    <t>3.1</t>
  </si>
  <si>
    <t>LIMPEZA FINAL DA OBRA </t>
  </si>
  <si>
    <t>Total do item 3</t>
  </si>
  <si>
    <t>TOTAL GERAL</t>
  </si>
  <si>
    <t>CPE-1   GUARDA-CORPO E GRADE DE PROTEÇÃO FABRICADO COM TUBOS DE ACO GALVANIZADO   m2</t>
  </si>
  <si>
    <t>classe/tipo</t>
  </si>
  <si>
    <t>INSUMO</t>
  </si>
  <si>
    <t>DESCRIÇÃO MATERIAL</t>
  </si>
  <si>
    <t>COEF.</t>
  </si>
  <si>
    <t>M.O.</t>
  </si>
  <si>
    <t>MAT.</t>
  </si>
  <si>
    <t>TOTAL M.O.</t>
  </si>
  <si>
    <t>TOTAL MAT.</t>
  </si>
  <si>
    <t>COMPOSIÇAO</t>
  </si>
  <si>
    <t>88315</t>
  </si>
  <si>
    <t>SERRALHEIRO COM ENCARGOS COMPLEMENTARES</t>
  </si>
  <si>
    <t>H</t>
  </si>
  <si>
    <t>88316</t>
  </si>
  <si>
    <t>SERVENTE COM ENCARGOS COMPLEMENTARES</t>
  </si>
  <si>
    <t>Referência - 11964</t>
  </si>
  <si>
    <t>PARAFUSO DE ACO TIPO CHUMBADOR PARABOLT CBN, DIAMETRO 3/8", COMPRIMENTO 3 1/2"</t>
  </si>
  <si>
    <t>Referência – 11963</t>
  </si>
  <si>
    <t>PARAFUSO DE ACO TIPO CHUMBADOR PARABOLT CBN, DIAMETRO 1/2", COMPRIMENTO 3 ½"</t>
  </si>
  <si>
    <t>CHAPA DE ACO GROSSA, ASTM A36, E = 1/4 " (6,35 MM) 49,79 KG/M2</t>
  </si>
  <si>
    <t>Kg</t>
  </si>
  <si>
    <t>TUBO ACO PRETO SEM COSTURA 2", E= *3,91* MM, SCHEDULE 40, *5,43* KG/M 
(usado na fabricação dos montantes)</t>
  </si>
  <si>
    <t>M</t>
  </si>
  <si>
    <t>Mercado</t>
  </si>
  <si>
    <t>TUBO ACO GALVANIZADO COM COSTURA, 2”, E = 2mm 
(usado na fabricação das elementos que ficam nas posições horizontais e inclinadas)</t>
  </si>
  <si>
    <t>TUBO ACO GALVANIZADO COM COSTURA, 1 ½”, E = 2mm 
(usado nas travessas dos guarda corpos)</t>
  </si>
  <si>
    <t>TUBO ACO GALVANIZADO COM COSTURA, 1”, E = 2mm 
(usado nas travessas das grades de proteção)</t>
  </si>
  <si>
    <t>ACO CA-25, 20,0 MM, VERGALHAO – 2,466 KG/M
(usado na fabricação dos ganchos dos itens 3 e 4 – Vide Folha C03)</t>
  </si>
  <si>
    <t>TUBO ACO PRETO SEM COSTURA 1 1/2", E= *3,68 MM, SCHEDULE 40, 4,05 KG/M (usado na fabricação dos encaixes dos itens 2, 3 e 4 – Vide Folha C03)</t>
  </si>
  <si>
    <t>GALVANIZAÇÃO A FOGO (Tubo do montantes - 2” X 3,91MM )</t>
  </si>
  <si>
    <t>Fecho automático zincado para portão</t>
  </si>
  <si>
    <t>Pino com aba Bicromatizado ou Zincado N°4</t>
  </si>
  <si>
    <t>Obs.:</t>
  </si>
  <si>
    <t>FONTE SINAPI CAIXA ECONOMICA JANEIRO 2017</t>
  </si>
  <si>
    <t>  </t>
  </si>
  <si>
    <t>79460  -  PINTURA EPOXI DUAS DEMÃOS - m2</t>
  </si>
  <si>
    <t>88310</t>
  </si>
  <si>
    <t>PINTOR COM ENCARGOS COMPLEMENTARES</t>
  </si>
  <si>
    <t>5318</t>
  </si>
  <si>
    <t>SOLVENTE DILUENTE A BASE DE AGUARRAS</t>
  </si>
  <si>
    <t>L</t>
  </si>
  <si>
    <t>7304</t>
  </si>
  <si>
    <t>TINTA EPOXI</t>
  </si>
  <si>
    <t>CRONOGRAMA FÍSICO-FINANCEIRO</t>
  </si>
  <si>
    <r>
      <rPr>
        <b val="true"/>
        <sz val="16"/>
        <color rgb="FF000000"/>
        <rFont val="Arial"/>
        <family val="2"/>
      </rPr>
      <t>OBRA:</t>
    </r>
    <r>
      <rPr>
        <b val="true"/>
        <sz val="16"/>
        <color rgb="FF000000"/>
        <rFont val="Ecofont Vera Sans"/>
        <family val="1"/>
      </rPr>
      <t>Grade de Proteção e Guarda Corpo para Quadra Poliesportiva</t>
    </r>
  </si>
  <si>
    <r>
      <rPr>
        <b val="true"/>
        <sz val="16"/>
        <color rgb="FF000000"/>
        <rFont val="Arial"/>
        <family val="2"/>
      </rPr>
      <t>LDI</t>
    </r>
    <r>
      <rPr>
        <sz val="16"/>
        <color rgb="FF000000"/>
        <rFont val="Arial"/>
        <family val="2"/>
      </rPr>
      <t>:  24,77</t>
    </r>
  </si>
  <si>
    <t>Local: I.F.C. CAMPUS VIDEIRA -SC</t>
  </si>
  <si>
    <t>PERÍODO DIAS</t>
  </si>
  <si>
    <t>0 - 30 DIAS</t>
  </si>
  <si>
    <t>30 - 60 DIAS</t>
  </si>
  <si>
    <t>60 - 90 DIAS</t>
  </si>
  <si>
    <t>90 - 120 DIAS</t>
  </si>
  <si>
    <t>PLACA DA OBRA</t>
  </si>
  <si>
    <t>    FABRICAÇÃO E INSTALAÇÃO DO GUARDA CORPO E GRADE DE PROTEÇÃO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</si>
</sst>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0"/>
    <numFmt numFmtId="166" formatCode="[$R$-416]\ #,##0.00;[RED]\-[$R$-416]\ #,##0.00"/>
    <numFmt numFmtId="167" formatCode="0%"/>
    <numFmt numFmtId="168" formatCode="0.00%"/>
    <numFmt numFmtId="169" formatCode="MMM/YY"/>
    <numFmt numFmtId="170" formatCode="#,##0.00\ ;#,##0.00\ ;\-#\ ;@\ "/>
    <numFmt numFmtId="171" formatCode="#,##0.00"/>
    <numFmt numFmtId="172" formatCode="0.00"/>
    <numFmt numFmtId="173" formatCode="#,##0.00\ ;\-#,##0.00\ ;\-00\ ;@\ "/>
    <numFmt numFmtId="174" formatCode="0.000"/>
    <numFmt numFmtId="175" formatCode="0.0000"/>
    <numFmt numFmtId="176" formatCode="#,##0.000000"/>
    <numFmt numFmtId="177" formatCode="#,##0.00000"/>
    <numFmt numFmtId="178" formatCode="000000"/>
    <numFmt numFmtId="179" formatCode="@"/>
    <numFmt numFmtId="180" formatCode="0.00"/>
    <numFmt numFmtId="181" formatCode="00"/>
    <numFmt numFmtId="182" formatCode="#,##0.00;\-#,##0.00"/>
    <numFmt numFmtId="183" formatCode="&quot;R$ &quot;#,##0.00"/>
    <numFmt numFmtId="184" formatCode="0%"/>
  </numFmts>
  <fonts count="25">
    <font>
      <sz val="11"/>
      <color rgb="FF000000"/>
      <name val="Liberation Sans1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Liberation Sans1"/>
      <family val="2"/>
    </font>
    <font>
      <sz val="10"/>
      <color rgb="FF000000"/>
      <name val="Arial"/>
      <family val="2"/>
    </font>
    <font>
      <b val="true"/>
      <i val="true"/>
      <u val="single"/>
      <sz val="11"/>
      <color rgb="FF000000"/>
      <name val="Liberation Sans1"/>
      <family val="2"/>
    </font>
    <font>
      <b val="true"/>
      <sz val="12"/>
      <color rgb="FF000000"/>
      <name val="Spranq eco sans"/>
      <family val="2"/>
    </font>
    <font>
      <b val="true"/>
      <sz val="10"/>
      <color rgb="FF000000"/>
      <name val="Spranq eco sans"/>
      <family val="2"/>
    </font>
    <font>
      <sz val="12"/>
      <color rgb="FF000000"/>
      <name val="Ecofont Vera Sans"/>
      <family val="1"/>
    </font>
    <font>
      <sz val="10"/>
      <color rgb="FF000000"/>
      <name val="Spranq eco sans"/>
      <family val="2"/>
    </font>
    <font>
      <sz val="11"/>
      <color rgb="FF000000"/>
      <name val="Calibri"/>
      <family val="2"/>
    </font>
    <font>
      <sz val="8"/>
      <color rgb="FF000000"/>
      <name val="Arial1"/>
      <family val="0"/>
    </font>
    <font>
      <sz val="8"/>
      <color rgb="FF000000"/>
      <name val="Liberation Sans1"/>
      <family val="2"/>
    </font>
    <font>
      <b val="true"/>
      <sz val="8"/>
      <color rgb="FF333333"/>
      <name val="Arial1"/>
      <family val="0"/>
    </font>
    <font>
      <b val="true"/>
      <sz val="11"/>
      <color rgb="FF000000"/>
      <name val="Liberation Sans1"/>
      <family val="2"/>
    </font>
    <font>
      <sz val="12"/>
      <color rgb="FF000000"/>
      <name val="Arial"/>
      <family val="2"/>
    </font>
    <font>
      <b val="true"/>
      <u val="single"/>
      <sz val="24"/>
      <color rgb="FF000000"/>
      <name val="Arial"/>
      <family val="2"/>
    </font>
    <font>
      <b val="true"/>
      <sz val="12"/>
      <color rgb="FF000000"/>
      <name val="Arial"/>
      <family val="2"/>
    </font>
    <font>
      <b val="true"/>
      <u val="single"/>
      <sz val="18"/>
      <color rgb="FF000000"/>
      <name val="Arial"/>
      <family val="2"/>
    </font>
    <font>
      <b val="true"/>
      <sz val="16"/>
      <color rgb="FF000000"/>
      <name val="Arial"/>
      <family val="2"/>
    </font>
    <font>
      <b val="true"/>
      <sz val="16"/>
      <color rgb="FF000000"/>
      <name val="Ecofont Vera Sans"/>
      <family val="1"/>
    </font>
    <font>
      <sz val="16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11"/>
      <color rgb="FF000000"/>
      <name val="Spranq eco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92D050"/>
        <bgColor rgb="FF99CC00"/>
      </patternFill>
    </fill>
    <fill>
      <patternFill patternType="solid">
        <fgColor rgb="FF99CC00"/>
        <bgColor rgb="FF92D050"/>
      </patternFill>
    </fill>
    <fill>
      <patternFill patternType="solid">
        <fgColor rgb="FF00FFFF"/>
        <bgColor rgb="FF00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3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6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70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0" xfId="19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0" xfId="19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0" borderId="6" xfId="3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0" fillId="0" borderId="1" xfId="3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0" fillId="2" borderId="1" xfId="1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2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2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12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4" fillId="2" borderId="8" xfId="1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14" fillId="2" borderId="1" xfId="1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16" fillId="0" borderId="0" xfId="3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9" fontId="16" fillId="0" borderId="0" xfId="3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0" xfId="3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0" xfId="29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9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80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8" fontId="23" fillId="4" borderId="1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23" fillId="4" borderId="1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4" borderId="1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23" fillId="0" borderId="1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23" fillId="0" borderId="10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5" borderId="11" xfId="3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5" fillId="0" borderId="11" xfId="3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24" fillId="2" borderId="1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5" fillId="5" borderId="11" xfId="3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82" fontId="5" fillId="0" borderId="11" xfId="3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24" fillId="2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0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0" xfId="3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4" borderId="7" xfId="19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83" fontId="23" fillId="4" borderId="1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16" fillId="0" borderId="0" xfId="3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82" fontId="23" fillId="4" borderId="11" xfId="3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f1" xfId="20" builtinId="53" customBuiltin="true"/>
    <cellStyle name="cf2" xfId="21" builtinId="53" customBuiltin="true"/>
    <cellStyle name="cf3" xfId="22" builtinId="53" customBuiltin="true"/>
    <cellStyle name="cf4" xfId="23" builtinId="53" customBuiltin="true"/>
    <cellStyle name="cf5" xfId="24" builtinId="53" customBuiltin="true"/>
    <cellStyle name="cf6" xfId="25" builtinId="53" customBuiltin="true"/>
    <cellStyle name="cf7" xfId="26" builtinId="53" customBuiltin="true"/>
    <cellStyle name="Heading 2" xfId="27" builtinId="53" customBuiltin="true"/>
    <cellStyle name="Heading1 3" xfId="28" builtinId="53" customBuiltin="true"/>
    <cellStyle name="Normal_Calculos" xfId="29" builtinId="53" customBuiltin="true"/>
    <cellStyle name="Normal_USP - Calculos" xfId="30" builtinId="53" customBuiltin="true"/>
    <cellStyle name="Result 4" xfId="31" builtinId="53" customBuiltin="true"/>
    <cellStyle name="Result2 5" xfId="32" builtinId="53" customBuiltin="true"/>
    <cellStyle name="cf8" xfId="33" builtinId="53" customBuiltin="true"/>
    <cellStyle name="Excel Built-in Comma 1" xfId="3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3240</xdr:colOff>
      <xdr:row>0</xdr:row>
      <xdr:rowOff>12600</xdr:rowOff>
    </xdr:from>
    <xdr:to>
      <xdr:col>2</xdr:col>
      <xdr:colOff>3960</xdr:colOff>
      <xdr:row>5</xdr:row>
      <xdr:rowOff>175320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2034360" y="12600"/>
          <a:ext cx="720" cy="105912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304560</xdr:colOff>
      <xdr:row>1</xdr:row>
      <xdr:rowOff>51840</xdr:rowOff>
    </xdr:from>
    <xdr:to>
      <xdr:col>2</xdr:col>
      <xdr:colOff>912600</xdr:colOff>
      <xdr:row>7</xdr:row>
      <xdr:rowOff>39960</xdr:rowOff>
    </xdr:to>
    <xdr:pic>
      <xdr:nvPicPr>
        <xdr:cNvPr id="1" name="Imagem 1" descr=""/>
        <xdr:cNvPicPr/>
      </xdr:nvPicPr>
      <xdr:blipFill>
        <a:blip r:embed="rId2"/>
        <a:stretch/>
      </xdr:blipFill>
      <xdr:spPr>
        <a:xfrm>
          <a:off x="304560" y="242280"/>
          <a:ext cx="2639160" cy="104472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110880</xdr:colOff>
      <xdr:row>0</xdr:row>
      <xdr:rowOff>0</xdr:rowOff>
    </xdr:from>
    <xdr:to>
      <xdr:col>1</xdr:col>
      <xdr:colOff>943200</xdr:colOff>
      <xdr:row>0</xdr:row>
      <xdr:rowOff>18000</xdr:rowOff>
    </xdr:to>
    <xdr:pic>
      <xdr:nvPicPr>
        <xdr:cNvPr id="2" name="Picture 7" descr=""/>
        <xdr:cNvPicPr/>
      </xdr:nvPicPr>
      <xdr:blipFill>
        <a:blip r:embed="rId1"/>
        <a:stretch/>
      </xdr:blipFill>
      <xdr:spPr>
        <a:xfrm>
          <a:off x="110880" y="0"/>
          <a:ext cx="1403640" cy="1800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H20" activeCellId="0" sqref="H20"/>
    </sheetView>
  </sheetViews>
  <sheetFormatPr defaultRowHeight="13.8"/>
  <cols>
    <col collapsed="false" hidden="false" max="1" min="1" style="1" width="6.02790697674419"/>
    <col collapsed="false" hidden="false" max="2" min="2" style="2" width="20.2139534883721"/>
    <col collapsed="false" hidden="false" max="3" min="3" style="3" width="64.4837209302326"/>
    <col collapsed="false" hidden="false" max="4" min="4" style="3" width="8.36744186046512"/>
    <col collapsed="false" hidden="false" max="5" min="5" style="3" width="12.306976744186"/>
    <col collapsed="false" hidden="false" max="6" min="6" style="3" width="13.906976744186"/>
    <col collapsed="false" hidden="false" max="9" min="7" style="3" width="12.306976744186"/>
    <col collapsed="false" hidden="false" max="11" min="10" style="3" width="18.706976744186"/>
    <col collapsed="false" hidden="false" max="12" min="12" style="3" width="9.10697674418605"/>
    <col collapsed="false" hidden="false" max="1023" min="13" style="3" width="7.62790697674419"/>
    <col collapsed="false" hidden="false" max="1025" min="1024" style="3" width="8.86046511627907"/>
  </cols>
  <sheetData>
    <row r="1" customFormat="false" ht="1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customFormat="false" ht="14.2" hidden="false" customHeight="false" outlineLevel="0" collapsed="false">
      <c r="D3" s="5" t="s">
        <v>1</v>
      </c>
      <c r="E3" s="6" t="s">
        <v>2</v>
      </c>
    </row>
    <row r="4" customFormat="false" ht="13.8" hidden="false" customHeight="false" outlineLevel="0" collapsed="false">
      <c r="D4" s="7" t="s">
        <v>3</v>
      </c>
      <c r="E4" s="8" t="s">
        <v>4</v>
      </c>
      <c r="F4" s="9" t="n">
        <v>0.2477</v>
      </c>
      <c r="G4" s="10"/>
      <c r="H4" s="9"/>
    </row>
    <row r="5" customFormat="false" ht="13.8" hidden="false" customHeight="false" outlineLevel="0" collapsed="false">
      <c r="D5" s="7" t="s">
        <v>5</v>
      </c>
      <c r="E5" s="11" t="s">
        <v>6</v>
      </c>
    </row>
    <row r="6" customFormat="false" ht="13.8" hidden="false" customHeight="false" outlineLevel="0" collapsed="false">
      <c r="D6" s="7" t="s">
        <v>7</v>
      </c>
      <c r="E6" s="7" t="s">
        <v>8</v>
      </c>
    </row>
    <row r="7" customFormat="false" ht="13.8" hidden="false" customHeight="false" outlineLevel="0" collapsed="false">
      <c r="D7" s="7" t="s">
        <v>9</v>
      </c>
      <c r="E7" s="7" t="s">
        <v>10</v>
      </c>
    </row>
    <row r="8" customFormat="false" ht="13.8" hidden="false" customHeight="false" outlineLevel="0" collapsed="false">
      <c r="D8" s="7" t="s">
        <v>11</v>
      </c>
      <c r="E8" s="12" t="n">
        <v>42780</v>
      </c>
    </row>
    <row r="9" customFormat="false" ht="13.8" hidden="false" customHeight="false" outlineLevel="0" collapsed="false">
      <c r="D9" s="7" t="s">
        <v>12</v>
      </c>
      <c r="E9" s="12" t="s">
        <v>13</v>
      </c>
    </row>
    <row r="11" customFormat="false" ht="13.8" hidden="false" customHeight="false" outlineLevel="0" collapsed="false">
      <c r="A11" s="13" t="s">
        <v>14</v>
      </c>
      <c r="B11" s="14" t="s">
        <v>15</v>
      </c>
      <c r="C11" s="14" t="s">
        <v>16</v>
      </c>
      <c r="D11" s="14" t="s">
        <v>17</v>
      </c>
      <c r="E11" s="14" t="s">
        <v>18</v>
      </c>
      <c r="F11" s="14" t="s">
        <v>19</v>
      </c>
      <c r="G11" s="14"/>
      <c r="H11" s="14" t="s">
        <v>20</v>
      </c>
      <c r="I11" s="14"/>
      <c r="J11" s="14" t="s">
        <v>21</v>
      </c>
      <c r="K11" s="14" t="s">
        <v>21</v>
      </c>
    </row>
    <row r="12" customFormat="false" ht="13.8" hidden="false" customHeight="false" outlineLevel="0" collapsed="false">
      <c r="A12" s="13"/>
      <c r="B12" s="14"/>
      <c r="C12" s="14"/>
      <c r="D12" s="14"/>
      <c r="E12" s="14"/>
      <c r="F12" s="14" t="s">
        <v>22</v>
      </c>
      <c r="G12" s="14" t="s">
        <v>23</v>
      </c>
      <c r="H12" s="14" t="s">
        <v>22</v>
      </c>
      <c r="I12" s="14" t="s">
        <v>23</v>
      </c>
      <c r="J12" s="14" t="s">
        <v>24</v>
      </c>
      <c r="K12" s="14" t="s">
        <v>25</v>
      </c>
    </row>
    <row r="13" customFormat="false" ht="14.25" hidden="false" customHeight="true" outlineLevel="0" collapsed="false">
      <c r="A13" s="15" t="s">
        <v>26</v>
      </c>
      <c r="B13" s="16" t="s">
        <v>27</v>
      </c>
      <c r="C13" s="17"/>
      <c r="D13" s="17"/>
      <c r="E13" s="17"/>
      <c r="F13" s="17"/>
      <c r="G13" s="17"/>
      <c r="H13" s="17"/>
      <c r="I13" s="17"/>
      <c r="J13" s="17"/>
      <c r="K13" s="18"/>
    </row>
    <row r="14" s="25" customFormat="true" ht="16.95" hidden="false" customHeight="true" outlineLevel="0" collapsed="false">
      <c r="A14" s="19" t="s">
        <v>28</v>
      </c>
      <c r="B14" s="20" t="s">
        <v>29</v>
      </c>
      <c r="C14" s="21" t="s">
        <v>30</v>
      </c>
      <c r="D14" s="22" t="s">
        <v>31</v>
      </c>
      <c r="E14" s="23" t="n">
        <v>0.6</v>
      </c>
      <c r="F14" s="24" t="n">
        <v>0</v>
      </c>
      <c r="G14" s="24" t="n">
        <f aca="false">E14*F14</f>
        <v>0</v>
      </c>
      <c r="H14" s="24" t="n">
        <v>0</v>
      </c>
      <c r="I14" s="24" t="n">
        <f aca="false">E14*H14</f>
        <v>0</v>
      </c>
      <c r="J14" s="24" t="n">
        <f aca="false">G14+I14</f>
        <v>0</v>
      </c>
      <c r="K14" s="24" t="n">
        <f aca="false">J14*(1+F4)</f>
        <v>0</v>
      </c>
    </row>
    <row r="15" customFormat="false" ht="14.25" hidden="false" customHeight="true" outlineLevel="0" collapsed="false">
      <c r="A15" s="13" t="s">
        <v>32</v>
      </c>
      <c r="B15" s="13"/>
      <c r="C15" s="13"/>
      <c r="D15" s="13"/>
      <c r="E15" s="13"/>
      <c r="F15" s="13"/>
      <c r="G15" s="13"/>
      <c r="H15" s="13"/>
      <c r="I15" s="13"/>
      <c r="J15" s="26" t="n">
        <f aca="false">SUM(J14)</f>
        <v>0</v>
      </c>
      <c r="K15" s="26" t="n">
        <f aca="false">SUM(K14)</f>
        <v>0</v>
      </c>
    </row>
    <row r="16" customFormat="false" ht="13.8" hidden="false" customHeight="false" outlineLevel="0" collapsed="false">
      <c r="A16" s="15" t="s">
        <v>33</v>
      </c>
      <c r="B16" s="16" t="s">
        <v>34</v>
      </c>
      <c r="C16" s="17"/>
      <c r="D16" s="17"/>
      <c r="E16" s="17"/>
      <c r="F16" s="17"/>
      <c r="G16" s="17"/>
      <c r="H16" s="17"/>
      <c r="I16" s="17"/>
      <c r="J16" s="17"/>
      <c r="K16" s="18"/>
    </row>
    <row r="17" s="25" customFormat="true" ht="35.35" hidden="false" customHeight="true" outlineLevel="0" collapsed="false">
      <c r="A17" s="27" t="s">
        <v>35</v>
      </c>
      <c r="B17" s="20" t="s">
        <v>36</v>
      </c>
      <c r="C17" s="20" t="s">
        <v>37</v>
      </c>
      <c r="D17" s="20" t="s">
        <v>31</v>
      </c>
      <c r="E17" s="24" t="n">
        <v>123</v>
      </c>
      <c r="F17" s="24" t="n">
        <v>0</v>
      </c>
      <c r="G17" s="24" t="n">
        <f aca="false">E17*F17</f>
        <v>0</v>
      </c>
      <c r="H17" s="24" t="n">
        <v>0</v>
      </c>
      <c r="I17" s="24" t="n">
        <f aca="false">E17*H17</f>
        <v>0</v>
      </c>
      <c r="J17" s="24" t="n">
        <f aca="false">G17+I17</f>
        <v>0</v>
      </c>
      <c r="K17" s="24" t="n">
        <f aca="false">J17*(1+F4)</f>
        <v>0</v>
      </c>
    </row>
    <row r="18" s="25" customFormat="true" ht="25.5" hidden="false" customHeight="true" outlineLevel="0" collapsed="false">
      <c r="A18" s="27" t="s">
        <v>38</v>
      </c>
      <c r="B18" s="20" t="n">
        <v>79460</v>
      </c>
      <c r="C18" s="20" t="s">
        <v>39</v>
      </c>
      <c r="D18" s="20" t="s">
        <v>31</v>
      </c>
      <c r="E18" s="24" t="n">
        <f aca="false">E17</f>
        <v>123</v>
      </c>
      <c r="F18" s="24" t="n">
        <v>0</v>
      </c>
      <c r="G18" s="24" t="n">
        <f aca="false">E18*F18</f>
        <v>0</v>
      </c>
      <c r="H18" s="24" t="n">
        <v>0</v>
      </c>
      <c r="I18" s="24" t="n">
        <f aca="false">E18*H18</f>
        <v>0</v>
      </c>
      <c r="J18" s="24" t="n">
        <f aca="false">G18+I18</f>
        <v>0</v>
      </c>
      <c r="K18" s="24" t="n">
        <f aca="false">J18*(1+F4)</f>
        <v>0</v>
      </c>
    </row>
    <row r="19" customFormat="false" ht="13.8" hidden="false" customHeight="false" outlineLevel="0" collapsed="false">
      <c r="A19" s="13" t="s">
        <v>40</v>
      </c>
      <c r="B19" s="13"/>
      <c r="C19" s="13"/>
      <c r="D19" s="13"/>
      <c r="E19" s="13"/>
      <c r="F19" s="13"/>
      <c r="G19" s="13"/>
      <c r="H19" s="13"/>
      <c r="I19" s="13"/>
      <c r="J19" s="28" t="n">
        <f aca="false">SUM(J17:J18)</f>
        <v>0</v>
      </c>
      <c r="K19" s="28" t="n">
        <f aca="false">SUM(K17:K18)</f>
        <v>0</v>
      </c>
    </row>
    <row r="20" customFormat="false" ht="14.25" hidden="false" customHeight="true" outlineLevel="0" collapsed="false">
      <c r="A20" s="15" t="s">
        <v>41</v>
      </c>
      <c r="B20" s="16" t="s">
        <v>42</v>
      </c>
      <c r="C20" s="17"/>
      <c r="D20" s="17"/>
      <c r="E20" s="17"/>
      <c r="F20" s="17"/>
      <c r="G20" s="17"/>
      <c r="H20" s="17"/>
      <c r="I20" s="17"/>
      <c r="J20" s="17"/>
      <c r="K20" s="18"/>
    </row>
    <row r="21" s="25" customFormat="true" ht="16.95" hidden="false" customHeight="true" outlineLevel="0" collapsed="false">
      <c r="A21" s="19" t="s">
        <v>43</v>
      </c>
      <c r="B21" s="20" t="n">
        <v>9537</v>
      </c>
      <c r="C21" s="21" t="s">
        <v>44</v>
      </c>
      <c r="D21" s="22" t="s">
        <v>31</v>
      </c>
      <c r="E21" s="23" t="n">
        <v>123</v>
      </c>
      <c r="F21" s="24" t="n">
        <v>0</v>
      </c>
      <c r="G21" s="24" t="n">
        <f aca="false">E21*F21</f>
        <v>0</v>
      </c>
      <c r="H21" s="24" t="n">
        <v>0</v>
      </c>
      <c r="I21" s="24" t="n">
        <f aca="false">E21*H21</f>
        <v>0</v>
      </c>
      <c r="J21" s="24" t="n">
        <f aca="false">I21+G21</f>
        <v>0</v>
      </c>
      <c r="K21" s="24" t="n">
        <f aca="false">J21*(1+F4)</f>
        <v>0</v>
      </c>
    </row>
    <row r="22" customFormat="false" ht="16.95" hidden="false" customHeight="true" outlineLevel="0" collapsed="false">
      <c r="A22" s="13" t="s">
        <v>45</v>
      </c>
      <c r="B22" s="13"/>
      <c r="C22" s="13"/>
      <c r="D22" s="13"/>
      <c r="E22" s="13"/>
      <c r="F22" s="13"/>
      <c r="G22" s="13"/>
      <c r="H22" s="13"/>
      <c r="I22" s="13"/>
      <c r="J22" s="26" t="n">
        <f aca="false">SUM(J21)</f>
        <v>0</v>
      </c>
      <c r="K22" s="26" t="n">
        <f aca="false">SUM(K21)</f>
        <v>0</v>
      </c>
    </row>
    <row r="23" customFormat="false" ht="16.25" hidden="false" customHeight="true" outlineLevel="0" collapsed="false">
      <c r="A23" s="29" t="s">
        <v>46</v>
      </c>
      <c r="B23" s="30"/>
      <c r="C23" s="31"/>
      <c r="D23" s="31"/>
      <c r="E23" s="31"/>
      <c r="F23" s="31"/>
      <c r="G23" s="31"/>
      <c r="H23" s="31"/>
      <c r="I23" s="31"/>
      <c r="J23" s="32" t="n">
        <f aca="false">J15+J19+J22</f>
        <v>0</v>
      </c>
      <c r="K23" s="32" t="n">
        <f aca="false">K15+K19+K22</f>
        <v>0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K1"/>
    <mergeCell ref="A11:A12"/>
    <mergeCell ref="B11:B12"/>
    <mergeCell ref="C11:C12"/>
    <mergeCell ref="D11:D12"/>
    <mergeCell ref="E11:E12"/>
    <mergeCell ref="F11:G11"/>
    <mergeCell ref="H11:I11"/>
    <mergeCell ref="A15:I15"/>
    <mergeCell ref="A19:I19"/>
    <mergeCell ref="A22:I22"/>
  </mergeCells>
  <printOptions headings="false" gridLines="false" gridLinesSet="true" horizontalCentered="false" verticalCentered="false"/>
  <pageMargins left="0.196527777777778" right="0" top="0.152777777777778" bottom="0.152777777777778" header="0" footer="0"/>
  <pageSetup paperSize="77" scale="103" firstPageNumber="1" fitToWidth="1" fitToHeight="1" pageOrder="overThenDown" orientation="portrait" usePrinterDefaults="false" blackAndWhite="false" draft="false" cellComments="none" useFirstPageNumber="true" horizontalDpi="300" verticalDpi="300" copies="1"/>
  <headerFooter differentFirst="false" differentOddEven="false">
    <oddHeader>&amp;C&amp;"Arial,Normal"&amp;A</oddHeader>
    <oddFooter>&amp;C&amp;"Arial,Normal"Página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C26" activeCellId="0" sqref="C26"/>
    </sheetView>
  </sheetViews>
  <sheetFormatPr defaultRowHeight="14.25"/>
  <cols>
    <col collapsed="false" hidden="false" max="1" min="1" style="3" width="22.6418604651163"/>
    <col collapsed="false" hidden="false" max="2" min="2" style="3" width="10.8279069767442"/>
    <col collapsed="false" hidden="false" max="3" min="3" style="3" width="54.6046511627907"/>
    <col collapsed="false" hidden="false" max="4" min="4" style="3" width="7.03255813953488"/>
    <col collapsed="false" hidden="false" max="10" min="5" style="3" width="10.8279069767442"/>
    <col collapsed="false" hidden="false" max="1025" min="11" style="3" width="8.86046511627907"/>
  </cols>
  <sheetData>
    <row r="1" customFormat="false" ht="13.8" hidden="false" customHeight="true" outlineLevel="0" collapsed="false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</row>
    <row r="2" customFormat="false" ht="14.25" hidden="false" customHeight="false" outlineLevel="0" collapsed="false">
      <c r="A2" s="34" t="s">
        <v>48</v>
      </c>
      <c r="B2" s="34" t="s">
        <v>49</v>
      </c>
      <c r="C2" s="34" t="s">
        <v>50</v>
      </c>
      <c r="D2" s="34" t="s">
        <v>17</v>
      </c>
      <c r="E2" s="35" t="s">
        <v>51</v>
      </c>
      <c r="F2" s="34" t="s">
        <v>52</v>
      </c>
      <c r="G2" s="34" t="s">
        <v>53</v>
      </c>
      <c r="H2" s="34" t="s">
        <v>54</v>
      </c>
      <c r="I2" s="34" t="s">
        <v>55</v>
      </c>
      <c r="J2" s="34"/>
    </row>
    <row r="3" customFormat="false" ht="13.8" hidden="false" customHeight="false" outlineLevel="0" collapsed="false">
      <c r="A3" s="36" t="s">
        <v>56</v>
      </c>
      <c r="B3" s="36" t="s">
        <v>57</v>
      </c>
      <c r="C3" s="36" t="s">
        <v>58</v>
      </c>
      <c r="D3" s="36" t="s">
        <v>59</v>
      </c>
      <c r="E3" s="36" t="n">
        <v>9.8916</v>
      </c>
      <c r="F3" s="37" t="n">
        <v>17.33</v>
      </c>
      <c r="G3" s="37" t="n">
        <v>0</v>
      </c>
      <c r="H3" s="37" t="n">
        <f aca="false">E3*F3</f>
        <v>171.421428</v>
      </c>
      <c r="I3" s="37" t="n">
        <f aca="false">E3*G3</f>
        <v>0</v>
      </c>
      <c r="J3" s="36"/>
    </row>
    <row r="4" customFormat="false" ht="13.8" hidden="false" customHeight="false" outlineLevel="0" collapsed="false">
      <c r="A4" s="36" t="s">
        <v>56</v>
      </c>
      <c r="B4" s="36" t="s">
        <v>60</v>
      </c>
      <c r="C4" s="36" t="s">
        <v>61</v>
      </c>
      <c r="D4" s="36" t="s">
        <v>59</v>
      </c>
      <c r="E4" s="36" t="n">
        <v>0.1473</v>
      </c>
      <c r="F4" s="37" t="n">
        <v>13.67</v>
      </c>
      <c r="G4" s="37" t="n">
        <v>0</v>
      </c>
      <c r="H4" s="37" t="n">
        <f aca="false">E4*F4</f>
        <v>2.013591</v>
      </c>
      <c r="I4" s="37" t="n">
        <f aca="false">E4*G4</f>
        <v>0</v>
      </c>
      <c r="J4" s="36"/>
    </row>
    <row r="5" customFormat="false" ht="20.85" hidden="false" customHeight="false" outlineLevel="0" collapsed="false">
      <c r="A5" s="36" t="s">
        <v>49</v>
      </c>
      <c r="B5" s="36" t="s">
        <v>62</v>
      </c>
      <c r="C5" s="36" t="s">
        <v>63</v>
      </c>
      <c r="D5" s="36" t="s">
        <v>17</v>
      </c>
      <c r="E5" s="38" t="n">
        <f aca="false">468/123</f>
        <v>3.80487804878049</v>
      </c>
      <c r="F5" s="37" t="n">
        <v>0</v>
      </c>
      <c r="G5" s="37" t="n">
        <v>1.28</v>
      </c>
      <c r="H5" s="37" t="n">
        <f aca="false">E5*F5</f>
        <v>0</v>
      </c>
      <c r="I5" s="37" t="n">
        <f aca="false">E5*G5</f>
        <v>4.87024390243902</v>
      </c>
      <c r="J5" s="36"/>
    </row>
    <row r="6" customFormat="false" ht="21.3" hidden="false" customHeight="false" outlineLevel="0" collapsed="false">
      <c r="A6" s="36" t="s">
        <v>49</v>
      </c>
      <c r="B6" s="36" t="s">
        <v>64</v>
      </c>
      <c r="C6" s="39" t="s">
        <v>65</v>
      </c>
      <c r="D6" s="36" t="s">
        <v>17</v>
      </c>
      <c r="E6" s="38" t="n">
        <f aca="false">24/123</f>
        <v>0.195121951219512</v>
      </c>
      <c r="F6" s="37" t="n">
        <v>0</v>
      </c>
      <c r="G6" s="37" t="n">
        <v>4.28</v>
      </c>
      <c r="H6" s="37" t="n">
        <f aca="false">E6*F6</f>
        <v>0</v>
      </c>
      <c r="I6" s="37" t="n">
        <f aca="false">E6*G6</f>
        <v>0.835121951219512</v>
      </c>
      <c r="J6" s="36"/>
    </row>
    <row r="7" customFormat="false" ht="13.8" hidden="false" customHeight="false" outlineLevel="0" collapsed="false">
      <c r="A7" s="36" t="s">
        <v>49</v>
      </c>
      <c r="B7" s="39" t="n">
        <v>1330</v>
      </c>
      <c r="C7" s="40" t="s">
        <v>66</v>
      </c>
      <c r="D7" s="36" t="s">
        <v>67</v>
      </c>
      <c r="E7" s="36" t="n">
        <v>0.48</v>
      </c>
      <c r="F7" s="37" t="n">
        <v>0</v>
      </c>
      <c r="G7" s="37" t="n">
        <v>5.33</v>
      </c>
      <c r="H7" s="37" t="n">
        <f aca="false">E7*F7</f>
        <v>0</v>
      </c>
      <c r="I7" s="37" t="n">
        <f aca="false">E7*G7</f>
        <v>2.5584</v>
      </c>
      <c r="J7" s="36"/>
    </row>
    <row r="8" customFormat="false" ht="23" hidden="false" customHeight="true" outlineLevel="0" collapsed="false">
      <c r="A8" s="36" t="s">
        <v>49</v>
      </c>
      <c r="B8" s="41" t="n">
        <v>21148</v>
      </c>
      <c r="C8" s="42" t="s">
        <v>68</v>
      </c>
      <c r="D8" s="36" t="s">
        <v>69</v>
      </c>
      <c r="E8" s="36" t="n">
        <v>0.9731</v>
      </c>
      <c r="F8" s="37" t="n">
        <v>0</v>
      </c>
      <c r="G8" s="37" t="n">
        <v>42.71</v>
      </c>
      <c r="H8" s="37" t="n">
        <f aca="false">E8*F8</f>
        <v>0</v>
      </c>
      <c r="I8" s="37" t="n">
        <f aca="false">E8*G8</f>
        <v>41.561101</v>
      </c>
      <c r="J8" s="36"/>
    </row>
    <row r="9" customFormat="false" ht="30.55" hidden="false" customHeight="false" outlineLevel="0" collapsed="false">
      <c r="A9" s="36" t="s">
        <v>49</v>
      </c>
      <c r="B9" s="43" t="s">
        <v>70</v>
      </c>
      <c r="C9" s="36" t="s">
        <v>71</v>
      </c>
      <c r="D9" s="36" t="s">
        <v>69</v>
      </c>
      <c r="E9" s="36" t="n">
        <v>2.1071</v>
      </c>
      <c r="F9" s="37" t="n">
        <v>0</v>
      </c>
      <c r="G9" s="37" t="n">
        <f aca="false">149.34/6</f>
        <v>24.89</v>
      </c>
      <c r="H9" s="37" t="n">
        <f aca="false">E9*F9</f>
        <v>0</v>
      </c>
      <c r="I9" s="37" t="n">
        <f aca="false">E9*G9</f>
        <v>52.445719</v>
      </c>
      <c r="J9" s="36"/>
    </row>
    <row r="10" customFormat="false" ht="20.85" hidden="false" customHeight="false" outlineLevel="0" collapsed="false">
      <c r="A10" s="36" t="s">
        <v>49</v>
      </c>
      <c r="B10" s="43" t="s">
        <v>70</v>
      </c>
      <c r="C10" s="36" t="s">
        <v>72</v>
      </c>
      <c r="D10" s="36" t="s">
        <v>69</v>
      </c>
      <c r="E10" s="36" t="n">
        <v>0.74241</v>
      </c>
      <c r="F10" s="37" t="n">
        <v>0</v>
      </c>
      <c r="G10" s="37" t="n">
        <f aca="false">123.84/6</f>
        <v>20.64</v>
      </c>
      <c r="H10" s="37" t="n">
        <f aca="false">E10*F10</f>
        <v>0</v>
      </c>
      <c r="I10" s="37" t="n">
        <f aca="false">E10*G10</f>
        <v>15.3233424</v>
      </c>
      <c r="J10" s="36"/>
    </row>
    <row r="11" customFormat="false" ht="20.85" hidden="false" customHeight="false" outlineLevel="0" collapsed="false">
      <c r="A11" s="36" t="s">
        <v>49</v>
      </c>
      <c r="B11" s="43" t="s">
        <v>70</v>
      </c>
      <c r="C11" s="36" t="s">
        <v>73</v>
      </c>
      <c r="D11" s="36" t="s">
        <v>69</v>
      </c>
      <c r="E11" s="36" t="n">
        <v>3.995</v>
      </c>
      <c r="F11" s="37" t="n">
        <v>0</v>
      </c>
      <c r="G11" s="37" t="n">
        <f aca="false">73.82/6</f>
        <v>12.3033333333333</v>
      </c>
      <c r="H11" s="37" t="n">
        <f aca="false">E11*F11</f>
        <v>0</v>
      </c>
      <c r="I11" s="37" t="n">
        <f aca="false">E11*G11</f>
        <v>49.1518166666667</v>
      </c>
      <c r="J11" s="36"/>
    </row>
    <row r="12" customFormat="false" ht="23.55" hidden="false" customHeight="true" outlineLevel="0" collapsed="false">
      <c r="A12" s="36" t="s">
        <v>49</v>
      </c>
      <c r="B12" s="41" t="n">
        <v>24</v>
      </c>
      <c r="C12" s="36" t="s">
        <v>74</v>
      </c>
      <c r="D12" s="36" t="s">
        <v>67</v>
      </c>
      <c r="E12" s="36" t="n">
        <v>0.02887</v>
      </c>
      <c r="F12" s="37" t="n">
        <v>0</v>
      </c>
      <c r="G12" s="37" t="n">
        <v>3.74</v>
      </c>
      <c r="H12" s="37" t="n">
        <f aca="false">E12*F12</f>
        <v>0</v>
      </c>
      <c r="I12" s="37" t="n">
        <f aca="false">E12*G12</f>
        <v>0.1079738</v>
      </c>
      <c r="J12" s="36"/>
    </row>
    <row r="13" customFormat="false" ht="28.35" hidden="false" customHeight="true" outlineLevel="0" collapsed="false">
      <c r="A13" s="36" t="s">
        <v>49</v>
      </c>
      <c r="B13" s="41" t="n">
        <v>40624</v>
      </c>
      <c r="C13" s="36" t="s">
        <v>75</v>
      </c>
      <c r="D13" s="36" t="s">
        <v>69</v>
      </c>
      <c r="E13" s="36" t="n">
        <v>0.02378</v>
      </c>
      <c r="F13" s="37" t="n">
        <v>0</v>
      </c>
      <c r="G13" s="37" t="n">
        <v>34.8</v>
      </c>
      <c r="H13" s="37" t="n">
        <f aca="false">E13*F13</f>
        <v>0</v>
      </c>
      <c r="I13" s="37" t="n">
        <f aca="false">E13*G13</f>
        <v>0.827544</v>
      </c>
      <c r="J13" s="36"/>
    </row>
    <row r="14" customFormat="false" ht="13.8" hidden="false" customHeight="false" outlineLevel="0" collapsed="false">
      <c r="A14" s="36" t="s">
        <v>49</v>
      </c>
      <c r="B14" s="43" t="s">
        <v>70</v>
      </c>
      <c r="C14" s="36" t="s">
        <v>76</v>
      </c>
      <c r="D14" s="36" t="s">
        <v>67</v>
      </c>
      <c r="E14" s="36" t="n">
        <v>5.2839</v>
      </c>
      <c r="F14" s="37" t="n">
        <v>0</v>
      </c>
      <c r="G14" s="37" t="n">
        <v>1.6</v>
      </c>
      <c r="H14" s="37" t="n">
        <f aca="false">E14*F14</f>
        <v>0</v>
      </c>
      <c r="I14" s="37" t="n">
        <f aca="false">E14*G14</f>
        <v>8.45424</v>
      </c>
      <c r="J14" s="36"/>
    </row>
    <row r="15" customFormat="false" ht="13.8" hidden="false" customHeight="false" outlineLevel="0" collapsed="false">
      <c r="A15" s="36" t="s">
        <v>49</v>
      </c>
      <c r="B15" s="43" t="s">
        <v>70</v>
      </c>
      <c r="C15" s="36" t="s">
        <v>77</v>
      </c>
      <c r="D15" s="36" t="s">
        <v>17</v>
      </c>
      <c r="E15" s="38" t="n">
        <f aca="false">4/123</f>
        <v>0.032520325203252</v>
      </c>
      <c r="F15" s="37" t="n">
        <v>0</v>
      </c>
      <c r="G15" s="37" t="n">
        <v>6.63</v>
      </c>
      <c r="H15" s="37" t="n">
        <f aca="false">E15*F15</f>
        <v>0</v>
      </c>
      <c r="I15" s="37" t="n">
        <f aca="false">E15*G15</f>
        <v>0.215609756097561</v>
      </c>
      <c r="J15" s="36"/>
    </row>
    <row r="16" customFormat="false" ht="13.8" hidden="false" customHeight="false" outlineLevel="0" collapsed="false">
      <c r="A16" s="36" t="s">
        <v>49</v>
      </c>
      <c r="B16" s="43" t="s">
        <v>70</v>
      </c>
      <c r="C16" s="36" t="s">
        <v>78</v>
      </c>
      <c r="D16" s="36" t="s">
        <v>17</v>
      </c>
      <c r="E16" s="38" t="n">
        <f aca="false">8/123</f>
        <v>0.0650406504065041</v>
      </c>
      <c r="F16" s="37" t="n">
        <v>0</v>
      </c>
      <c r="G16" s="37" t="n">
        <v>5.44</v>
      </c>
      <c r="H16" s="37" t="n">
        <f aca="false">E16*F16</f>
        <v>0</v>
      </c>
      <c r="I16" s="37" t="n">
        <f aca="false">E16*G16</f>
        <v>0.353821138211382</v>
      </c>
      <c r="J16" s="36"/>
    </row>
    <row r="17" customFormat="false" ht="14.25" hidden="false" customHeight="true" outlineLevel="0" collapsed="false">
      <c r="A17" s="44" t="s">
        <v>79</v>
      </c>
      <c r="B17" s="44"/>
      <c r="C17" s="44"/>
      <c r="D17" s="44"/>
      <c r="E17" s="44"/>
      <c r="F17" s="44"/>
      <c r="G17" s="44"/>
      <c r="H17" s="45" t="n">
        <f aca="false">SUM(H3:H16)</f>
        <v>173.435019</v>
      </c>
      <c r="I17" s="45" t="n">
        <f aca="false">SUM(I3:I16)</f>
        <v>176.704933614634</v>
      </c>
      <c r="J17" s="45" t="n">
        <f aca="false">H17+I17</f>
        <v>350.139952614634</v>
      </c>
    </row>
    <row r="18" customFormat="false" ht="15" hidden="false" customHeight="false" outlineLevel="0" collapsed="false">
      <c r="A18" s="46" t="s">
        <v>80</v>
      </c>
      <c r="B18" s="47"/>
      <c r="C18" s="47"/>
      <c r="D18" s="47"/>
      <c r="E18" s="47"/>
      <c r="F18" s="47"/>
      <c r="G18" s="47"/>
      <c r="H18" s="48"/>
      <c r="I18" s="49"/>
    </row>
    <row r="21" customFormat="false" ht="13.8" hidden="false" customHeight="false" outlineLevel="0" collapsed="false">
      <c r="D21" s="50"/>
      <c r="E21" s="50"/>
      <c r="F21" s="50"/>
    </row>
    <row r="22" customFormat="false" ht="13.8" hidden="false" customHeight="false" outlineLevel="0" collapsed="false">
      <c r="D22" s="50"/>
      <c r="E22" s="51"/>
      <c r="F22" s="50"/>
    </row>
    <row r="23" customFormat="false" ht="13.8" hidden="false" customHeight="false" outlineLevel="0" collapsed="false">
      <c r="D23" s="50"/>
      <c r="E23" s="52"/>
      <c r="F23" s="50"/>
    </row>
    <row r="24" customFormat="false" ht="13.8" hidden="false" customHeight="false" outlineLevel="0" collapsed="false">
      <c r="D24" s="50"/>
      <c r="E24" s="50"/>
      <c r="F24" s="50"/>
    </row>
    <row r="25" customFormat="false" ht="13.8" hidden="false" customHeight="false" outlineLevel="0" collapsed="false">
      <c r="C25" s="3" t="s">
        <v>81</v>
      </c>
      <c r="D25" s="50"/>
      <c r="E25" s="50"/>
      <c r="F25" s="50"/>
    </row>
  </sheetData>
  <mergeCells count="2">
    <mergeCell ref="A1:J1"/>
    <mergeCell ref="A17:G17"/>
  </mergeCells>
  <printOptions headings="false" gridLines="false" gridLinesSet="true" horizontalCentered="false" verticalCentered="false"/>
  <pageMargins left="0.196527777777778" right="0" top="0.152777777777778" bottom="0.152777777777778" header="0" footer="0"/>
  <pageSetup paperSize="77" scale="103" firstPageNumber="1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&amp;C&amp;"Arial,Normal"&amp;A</oddHeader>
    <oddFooter>&amp;C&amp;"Arial,Normal"Página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C16" activeCellId="0" sqref="C16"/>
    </sheetView>
  </sheetViews>
  <sheetFormatPr defaultRowHeight="14.25"/>
  <cols>
    <col collapsed="false" hidden="false" max="1" min="1" style="3" width="48.3627906976744"/>
    <col collapsed="false" hidden="false" max="2" min="2" style="3" width="8.86046511627907"/>
    <col collapsed="false" hidden="false" max="3" min="3" style="3" width="47.8697674418605"/>
    <col collapsed="false" hidden="false" max="1025" min="4" style="3" width="8.86046511627907"/>
  </cols>
  <sheetData>
    <row r="1" customFormat="false" ht="12" hidden="false" customHeight="true" outlineLevel="0" collapsed="false">
      <c r="A1" s="33" t="s">
        <v>82</v>
      </c>
      <c r="B1" s="33"/>
      <c r="C1" s="33"/>
      <c r="D1" s="33"/>
      <c r="E1" s="33"/>
      <c r="F1" s="33"/>
      <c r="G1" s="33"/>
      <c r="H1" s="33"/>
      <c r="I1" s="33"/>
      <c r="J1" s="33"/>
    </row>
    <row r="2" customFormat="false" ht="30" hidden="false" customHeight="true" outlineLevel="0" collapsed="false">
      <c r="A2" s="34" t="s">
        <v>48</v>
      </c>
      <c r="B2" s="34" t="s">
        <v>49</v>
      </c>
      <c r="C2" s="34" t="s">
        <v>50</v>
      </c>
      <c r="D2" s="34" t="s">
        <v>17</v>
      </c>
      <c r="E2" s="35" t="s">
        <v>51</v>
      </c>
      <c r="F2" s="34" t="s">
        <v>52</v>
      </c>
      <c r="G2" s="34" t="s">
        <v>53</v>
      </c>
      <c r="H2" s="34" t="s">
        <v>54</v>
      </c>
      <c r="I2" s="34" t="s">
        <v>55</v>
      </c>
      <c r="J2" s="34"/>
    </row>
    <row r="3" s="25" customFormat="true" ht="14.25" hidden="false" customHeight="true" outlineLevel="0" collapsed="false">
      <c r="A3" s="36" t="s">
        <v>56</v>
      </c>
      <c r="B3" s="36" t="s">
        <v>83</v>
      </c>
      <c r="C3" s="36" t="s">
        <v>84</v>
      </c>
      <c r="D3" s="36" t="s">
        <v>59</v>
      </c>
      <c r="E3" s="36" t="n">
        <v>0.4</v>
      </c>
      <c r="F3" s="37" t="n">
        <v>18.23</v>
      </c>
      <c r="G3" s="37" t="n">
        <v>0</v>
      </c>
      <c r="H3" s="37" t="n">
        <f aca="false">E3*F3</f>
        <v>7.292</v>
      </c>
      <c r="I3" s="37" t="n">
        <f aca="false">G3*E3</f>
        <v>0</v>
      </c>
      <c r="J3" s="36"/>
    </row>
    <row r="4" s="25" customFormat="true" ht="13.5" hidden="false" customHeight="true" outlineLevel="0" collapsed="false">
      <c r="A4" s="36" t="s">
        <v>56</v>
      </c>
      <c r="B4" s="36" t="s">
        <v>60</v>
      </c>
      <c r="C4" s="36" t="s">
        <v>61</v>
      </c>
      <c r="D4" s="36" t="s">
        <v>59</v>
      </c>
      <c r="E4" s="36" t="n">
        <v>0.35</v>
      </c>
      <c r="F4" s="37" t="n">
        <v>13.67</v>
      </c>
      <c r="G4" s="37" t="n">
        <v>0</v>
      </c>
      <c r="H4" s="37" t="n">
        <f aca="false">E4*F4</f>
        <v>4.7845</v>
      </c>
      <c r="I4" s="37" t="n">
        <f aca="false">G4*E4</f>
        <v>0</v>
      </c>
      <c r="J4" s="36"/>
    </row>
    <row r="5" s="25" customFormat="true" ht="12.75" hidden="false" customHeight="true" outlineLevel="0" collapsed="false">
      <c r="A5" s="36" t="s">
        <v>49</v>
      </c>
      <c r="B5" s="36" t="s">
        <v>85</v>
      </c>
      <c r="C5" s="36" t="s">
        <v>86</v>
      </c>
      <c r="D5" s="36" t="s">
        <v>87</v>
      </c>
      <c r="E5" s="36" t="n">
        <v>0.05</v>
      </c>
      <c r="F5" s="37" t="n">
        <v>0</v>
      </c>
      <c r="G5" s="37" t="n">
        <v>10.59</v>
      </c>
      <c r="H5" s="37" t="n">
        <f aca="false">E5*F5</f>
        <v>0</v>
      </c>
      <c r="I5" s="37" t="n">
        <f aca="false">G5*E5</f>
        <v>0.5295</v>
      </c>
      <c r="J5" s="36"/>
    </row>
    <row r="6" s="25" customFormat="true" ht="12.75" hidden="false" customHeight="true" outlineLevel="0" collapsed="false">
      <c r="A6" s="36" t="s">
        <v>49</v>
      </c>
      <c r="B6" s="36" t="s">
        <v>88</v>
      </c>
      <c r="C6" s="36" t="s">
        <v>89</v>
      </c>
      <c r="D6" s="36" t="s">
        <v>87</v>
      </c>
      <c r="E6" s="36" t="n">
        <v>0.5</v>
      </c>
      <c r="F6" s="37" t="n">
        <v>0</v>
      </c>
      <c r="G6" s="37" t="n">
        <v>48.15</v>
      </c>
      <c r="H6" s="37" t="n">
        <f aca="false">E6*F6</f>
        <v>0</v>
      </c>
      <c r="I6" s="37" t="n">
        <f aca="false">G6*E6</f>
        <v>24.075</v>
      </c>
      <c r="J6" s="36"/>
    </row>
    <row r="7" customFormat="false" ht="12.75" hidden="false" customHeight="true" outlineLevel="0" collapsed="false">
      <c r="A7" s="44" t="s">
        <v>79</v>
      </c>
      <c r="B7" s="44"/>
      <c r="C7" s="44"/>
      <c r="D7" s="44"/>
      <c r="E7" s="44"/>
      <c r="F7" s="44"/>
      <c r="G7" s="44"/>
      <c r="H7" s="45" t="n">
        <f aca="false">SUM(H3:H6)</f>
        <v>12.0765</v>
      </c>
      <c r="I7" s="45" t="n">
        <f aca="false">SUM(I5:I6)</f>
        <v>24.6045</v>
      </c>
      <c r="J7" s="45" t="n">
        <f aca="false">H7+I7</f>
        <v>36.681</v>
      </c>
    </row>
    <row r="8" customFormat="false" ht="12" hidden="false" customHeight="true" outlineLevel="0" collapsed="false">
      <c r="A8" s="46" t="s">
        <v>80</v>
      </c>
      <c r="B8" s="47"/>
      <c r="C8" s="47"/>
      <c r="D8" s="47"/>
      <c r="E8" s="47"/>
      <c r="F8" s="47"/>
      <c r="G8" s="47"/>
      <c r="H8" s="48"/>
      <c r="I8" s="49"/>
    </row>
  </sheetData>
  <mergeCells count="2">
    <mergeCell ref="A1:J1"/>
    <mergeCell ref="A7:G7"/>
  </mergeCells>
  <printOptions headings="false" gridLines="false" gridLinesSet="true" horizontalCentered="false" verticalCentered="false"/>
  <pageMargins left="0.511805555555555" right="0.511805555555555" top="0.7875" bottom="0.7875" header="0.7875" footer="0.7875"/>
  <pageSetup paperSize="9" scale="71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2" activeCellId="0" sqref="B2"/>
    </sheetView>
  </sheetViews>
  <sheetFormatPr defaultRowHeight="15"/>
  <cols>
    <col collapsed="false" hidden="false" max="1" min="1" style="53" width="7.38604651162791"/>
    <col collapsed="false" hidden="false" max="2" min="2" style="53" width="48.2418604651163"/>
    <col collapsed="false" hidden="false" max="3" min="3" style="54" width="11.3441860465116"/>
    <col collapsed="false" hidden="false" max="4" min="4" style="54" width="11.9720930232558"/>
    <col collapsed="false" hidden="false" max="5" min="5" style="54" width="12.2139534883721"/>
    <col collapsed="false" hidden="false" max="6" min="6" style="54" width="13.8418604651163"/>
    <col collapsed="false" hidden="false" max="7" min="7" style="55" width="17.0790697674419"/>
    <col collapsed="false" hidden="false" max="8" min="8" style="55" width="9.35348837209302"/>
    <col collapsed="false" hidden="false" max="245" min="9" style="56" width="8.73953488372093"/>
    <col collapsed="false" hidden="false" max="1022" min="246" style="3" width="8.73953488372093"/>
    <col collapsed="false" hidden="false" max="1025" min="1023" style="0" width="8.73953488372093"/>
  </cols>
  <sheetData>
    <row r="1" s="58" customFormat="true" ht="53.25" hidden="false" customHeight="true" outlineLevel="0" collapsed="false">
      <c r="A1" s="57" t="s">
        <v>90</v>
      </c>
      <c r="B1" s="57"/>
      <c r="C1" s="57"/>
      <c r="D1" s="57"/>
      <c r="E1" s="57"/>
      <c r="F1" s="57"/>
      <c r="G1" s="57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0"/>
      <c r="AMJ1" s="0"/>
    </row>
    <row r="2" s="58" customFormat="true" ht="22.05" hidden="false" customHeight="false" outlineLevel="0" collapsed="false">
      <c r="A2" s="59"/>
      <c r="B2" s="60" t="s">
        <v>91</v>
      </c>
      <c r="C2" s="61"/>
      <c r="D2" s="0"/>
      <c r="E2" s="60"/>
      <c r="F2" s="60"/>
      <c r="G2" s="59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0"/>
      <c r="AMJ2" s="0"/>
    </row>
    <row r="3" s="58" customFormat="true" ht="22.05" hidden="false" customHeight="false" outlineLevel="0" collapsed="false">
      <c r="A3" s="59"/>
      <c r="B3" s="62" t="s">
        <v>92</v>
      </c>
      <c r="C3" s="63"/>
      <c r="D3" s="0"/>
      <c r="E3" s="0"/>
      <c r="F3" s="62"/>
      <c r="G3" s="0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0"/>
      <c r="AMJ3" s="0"/>
    </row>
    <row r="4" s="58" customFormat="true" ht="22.05" hidden="false" customHeight="false" outlineLevel="0" collapsed="false">
      <c r="A4" s="59"/>
      <c r="B4" s="62" t="s">
        <v>93</v>
      </c>
      <c r="C4" s="61"/>
      <c r="D4" s="0"/>
      <c r="E4" s="64"/>
      <c r="F4" s="64"/>
      <c r="G4" s="59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0"/>
      <c r="AMJ4" s="0"/>
    </row>
    <row r="5" s="58" customFormat="true" ht="22.05" hidden="false" customHeight="false" outlineLevel="0" collapsed="false">
      <c r="A5" s="59"/>
      <c r="B5" s="59"/>
      <c r="C5" s="61"/>
      <c r="D5" s="0"/>
      <c r="E5" s="62"/>
      <c r="F5" s="62"/>
      <c r="G5" s="59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0"/>
      <c r="AMJ5" s="0"/>
    </row>
    <row r="6" s="58" customFormat="true" ht="22.05" hidden="false" customHeight="false" outlineLevel="0" collapsed="false">
      <c r="A6" s="59"/>
      <c r="B6" s="59"/>
      <c r="C6" s="65"/>
      <c r="D6" s="64"/>
      <c r="E6" s="64"/>
      <c r="F6" s="64"/>
      <c r="G6" s="59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0"/>
      <c r="AMJ6" s="0"/>
    </row>
    <row r="7" s="69" customFormat="true" ht="15" hidden="false" customHeight="true" outlineLevel="0" collapsed="false">
      <c r="A7" s="66" t="s">
        <v>14</v>
      </c>
      <c r="B7" s="67" t="s">
        <v>16</v>
      </c>
      <c r="C7" s="68" t="s">
        <v>94</v>
      </c>
      <c r="D7" s="68"/>
      <c r="E7" s="68"/>
      <c r="F7" s="68"/>
      <c r="G7" s="68" t="s">
        <v>21</v>
      </c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0"/>
      <c r="AMJ7" s="0"/>
    </row>
    <row r="8" s="69" customFormat="true" ht="15" hidden="false" customHeight="false" outlineLevel="0" collapsed="false">
      <c r="A8" s="66"/>
      <c r="B8" s="66"/>
      <c r="C8" s="70" t="s">
        <v>95</v>
      </c>
      <c r="D8" s="70" t="s">
        <v>96</v>
      </c>
      <c r="E8" s="70" t="s">
        <v>97</v>
      </c>
      <c r="F8" s="70" t="s">
        <v>98</v>
      </c>
      <c r="G8" s="68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0"/>
      <c r="AMJ8" s="0"/>
    </row>
    <row r="9" s="69" customFormat="true" ht="15" hidden="false" customHeight="true" outlineLevel="0" collapsed="false">
      <c r="A9" s="71" t="n">
        <v>1</v>
      </c>
      <c r="B9" s="72" t="s">
        <v>99</v>
      </c>
      <c r="C9" s="73" t="n">
        <v>1</v>
      </c>
      <c r="D9" s="74" t="n">
        <v>0</v>
      </c>
      <c r="E9" s="74" t="n">
        <v>0</v>
      </c>
      <c r="F9" s="74" t="n">
        <v>0</v>
      </c>
      <c r="G9" s="75" t="n">
        <f aca="false">SUM(C9:F9)</f>
        <v>1</v>
      </c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0"/>
      <c r="AMJ9" s="0"/>
    </row>
    <row r="10" s="69" customFormat="true" ht="15" hidden="false" customHeight="false" outlineLevel="0" collapsed="false">
      <c r="A10" s="71"/>
      <c r="B10" s="72"/>
      <c r="C10" s="76" t="n">
        <f aca="false">$G$10*C9</f>
        <v>0</v>
      </c>
      <c r="D10" s="77" t="n">
        <f aca="false">$G$10*D9</f>
        <v>0</v>
      </c>
      <c r="E10" s="77" t="n">
        <f aca="false">$G$10*E9</f>
        <v>0</v>
      </c>
      <c r="F10" s="77" t="n">
        <f aca="false">$G$10*F9</f>
        <v>0</v>
      </c>
      <c r="G10" s="78" t="n">
        <f aca="false">Quantitativo!K15</f>
        <v>0</v>
      </c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0"/>
      <c r="AMJ10" s="0"/>
    </row>
    <row r="11" s="80" customFormat="true" ht="15" hidden="false" customHeight="true" outlineLevel="0" collapsed="false">
      <c r="A11" s="71" t="n">
        <v>2</v>
      </c>
      <c r="B11" s="79" t="s">
        <v>100</v>
      </c>
      <c r="C11" s="73" t="n">
        <v>0.25</v>
      </c>
      <c r="D11" s="73" t="n">
        <v>0.25</v>
      </c>
      <c r="E11" s="73" t="n">
        <v>0.25</v>
      </c>
      <c r="F11" s="73" t="n">
        <v>0.25</v>
      </c>
      <c r="G11" s="75" t="n">
        <f aca="false">SUM(C11:F11)</f>
        <v>1</v>
      </c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0"/>
      <c r="AMJ11" s="0"/>
    </row>
    <row r="12" s="80" customFormat="true" ht="15" hidden="false" customHeight="false" outlineLevel="0" collapsed="false">
      <c r="A12" s="71"/>
      <c r="B12" s="79"/>
      <c r="C12" s="76" t="n">
        <f aca="false">C11*$G$12</f>
        <v>0</v>
      </c>
      <c r="D12" s="76" t="n">
        <f aca="false">D11*$G$12</f>
        <v>0</v>
      </c>
      <c r="E12" s="76" t="n">
        <f aca="false">E11*$G$12</f>
        <v>0</v>
      </c>
      <c r="F12" s="76" t="n">
        <f aca="false">F11*$G$12</f>
        <v>0</v>
      </c>
      <c r="G12" s="78" t="n">
        <f aca="false">Quantitativo!K19</f>
        <v>0</v>
      </c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0"/>
      <c r="AMJ12" s="0"/>
    </row>
    <row r="13" s="80" customFormat="true" ht="15" hidden="false" customHeight="true" outlineLevel="0" collapsed="false">
      <c r="A13" s="71" t="n">
        <v>3</v>
      </c>
      <c r="B13" s="72" t="s">
        <v>42</v>
      </c>
      <c r="C13" s="74" t="n">
        <v>0</v>
      </c>
      <c r="D13" s="74" t="n">
        <v>0</v>
      </c>
      <c r="E13" s="74" t="n">
        <v>0</v>
      </c>
      <c r="F13" s="73" t="n">
        <v>1</v>
      </c>
      <c r="G13" s="75" t="n">
        <f aca="false">SUM(C13:F13)</f>
        <v>1</v>
      </c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0"/>
      <c r="AMJ13" s="0"/>
    </row>
    <row r="14" s="80" customFormat="true" ht="15" hidden="false" customHeight="false" outlineLevel="0" collapsed="false">
      <c r="A14" s="71"/>
      <c r="B14" s="72"/>
      <c r="C14" s="77" t="n">
        <f aca="false">C13*$G$14</f>
        <v>0</v>
      </c>
      <c r="D14" s="77" t="n">
        <f aca="false">D13*$G$14</f>
        <v>0</v>
      </c>
      <c r="E14" s="77" t="n">
        <f aca="false">E13*$G$14</f>
        <v>0</v>
      </c>
      <c r="F14" s="76" t="n">
        <f aca="false">F13*$G$14</f>
        <v>0</v>
      </c>
      <c r="G14" s="78" t="n">
        <f aca="false">Quantitativo!K22</f>
        <v>0</v>
      </c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0"/>
      <c r="AMJ14" s="0"/>
    </row>
    <row r="15" customFormat="false" ht="15" hidden="false" customHeight="true" outlineLevel="0" collapsed="false">
      <c r="A15" s="81"/>
      <c r="B15" s="67" t="s">
        <v>21</v>
      </c>
      <c r="C15" s="82" t="e">
        <f aca="false">C16/$G$15</f>
        <v>#DIV/0!</v>
      </c>
      <c r="D15" s="82" t="e">
        <f aca="false">D16/$G$15</f>
        <v>#DIV/0!</v>
      </c>
      <c r="E15" s="82" t="e">
        <f aca="false">E16/$G$15</f>
        <v>#DIV/0!</v>
      </c>
      <c r="F15" s="82" t="e">
        <f aca="false">F16/$G$15</f>
        <v>#DIV/0!</v>
      </c>
      <c r="G15" s="83" t="n">
        <f aca="false">G10+G12+G14</f>
        <v>0</v>
      </c>
      <c r="H15" s="84"/>
    </row>
    <row r="16" customFormat="false" ht="15" hidden="false" customHeight="false" outlineLevel="0" collapsed="false">
      <c r="A16" s="81"/>
      <c r="B16" s="81"/>
      <c r="C16" s="85" t="n">
        <f aca="false">C10++C12+C14</f>
        <v>0</v>
      </c>
      <c r="D16" s="85" t="n">
        <f aca="false">D10++D12+D14</f>
        <v>0</v>
      </c>
      <c r="E16" s="85" t="n">
        <f aca="false">E10++E12+E14</f>
        <v>0</v>
      </c>
      <c r="F16" s="85" t="n">
        <f aca="false">F10++F12+F14</f>
        <v>0</v>
      </c>
      <c r="G16" s="83"/>
      <c r="H16" s="56"/>
    </row>
  </sheetData>
  <mergeCells count="14">
    <mergeCell ref="A1:G1"/>
    <mergeCell ref="A7:A8"/>
    <mergeCell ref="B7:B8"/>
    <mergeCell ref="C7:F7"/>
    <mergeCell ref="G7:G8"/>
    <mergeCell ref="A9:A10"/>
    <mergeCell ref="B9:B10"/>
    <mergeCell ref="A11:A12"/>
    <mergeCell ref="B11:B12"/>
    <mergeCell ref="A13:A14"/>
    <mergeCell ref="B13:B14"/>
    <mergeCell ref="A15:A16"/>
    <mergeCell ref="B15:B16"/>
    <mergeCell ref="G15:G16"/>
  </mergeCells>
  <printOptions headings="false" gridLines="false" gridLinesSet="true" horizontalCentered="false" verticalCentered="false"/>
  <pageMargins left="0.196527777777778" right="0" top="0.152777777777778" bottom="0.152777777777778" header="0" footer="0"/>
  <pageSetup paperSize="77" scale="103" firstPageNumber="1" fitToWidth="1" fitToHeight="1" pageOrder="overThenDown" orientation="portrait" usePrinterDefaults="false" blackAndWhite="false" draft="false" cellComments="none" useFirstPageNumber="true" horizontalDpi="300" verticalDpi="300" copies="1"/>
  <headerFooter differentFirst="false" differentOddEven="false">
    <oddHeader>&amp;C&amp;"Arial,Normal"&amp;A</oddHeader>
    <oddFooter>&amp;C&amp;"Arial,Normal"Página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857</TotalTime>
  <Application>LibreOffice/5.0.6.3$Windows_x86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2016-11-08T13:16:35Z</dcterms:created>
  <dc:creator>User</dc:creator>
  <dc:language>pt-BR</dc:language>
  <cp:lastPrinted>2017-03-03T11:25:16Z</cp:lastPrinted>
  <dcterms:modified xsi:type="dcterms:W3CDTF">2017-10-10T16:51:13Z</dcterms:modified>
  <cp:revision>100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